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fo_Shared\Data\Information Analysis\Routine Work\Friends and Family Test\Internal Returns\FFT Publication\"/>
    </mc:Choice>
  </mc:AlternateContent>
  <bookViews>
    <workbookView xWindow="-12" yWindow="5916" windowWidth="19236" windowHeight="5976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H17" i="1" l="1"/>
  <c r="H18" i="1"/>
  <c r="H12" i="1" l="1"/>
  <c r="H11" i="1"/>
  <c r="H9" i="1" l="1"/>
  <c r="H8" i="1"/>
  <c r="H6" i="1" l="1"/>
  <c r="H5" i="1"/>
  <c r="F18" i="1" l="1"/>
  <c r="F17" i="1"/>
  <c r="F12" i="1" l="1"/>
  <c r="F11" i="1"/>
  <c r="F9" i="1" l="1"/>
  <c r="F8" i="1"/>
  <c r="E18" i="1" l="1"/>
  <c r="E17" i="1"/>
  <c r="E12" i="1" l="1"/>
  <c r="E11" i="1"/>
  <c r="E9" i="1" l="1"/>
  <c r="E8" i="1"/>
  <c r="E5" i="1" l="1"/>
  <c r="D12" i="1" l="1"/>
  <c r="D11" i="1"/>
  <c r="D5" i="1" l="1"/>
  <c r="D9" i="1" l="1"/>
  <c r="D8" i="1"/>
  <c r="S19" i="1" l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K19" i="1"/>
  <c r="K16" i="1"/>
  <c r="K13" i="1"/>
  <c r="K10" i="1"/>
  <c r="K7" i="1"/>
  <c r="K18" i="1"/>
  <c r="K17" i="1"/>
  <c r="K15" i="1"/>
  <c r="K14" i="1"/>
  <c r="K12" i="1"/>
  <c r="K11" i="1"/>
  <c r="K9" i="1"/>
  <c r="K8" i="1"/>
  <c r="K6" i="1"/>
  <c r="K5" i="1"/>
  <c r="T15" i="1" l="1"/>
  <c r="T14" i="1"/>
  <c r="T18" i="1"/>
  <c r="T17" i="1"/>
  <c r="T12" i="1"/>
  <c r="T11" i="1"/>
  <c r="T10" i="1"/>
  <c r="T9" i="1"/>
  <c r="T8" i="1"/>
  <c r="T6" i="1"/>
  <c r="T5" i="1"/>
  <c r="T13" i="1" l="1"/>
  <c r="T7" i="1"/>
  <c r="T19" i="1" l="1"/>
  <c r="T16" i="1" l="1"/>
</calcChain>
</file>

<file path=xl/sharedStrings.xml><?xml version="1.0" encoding="utf-8"?>
<sst xmlns="http://schemas.openxmlformats.org/spreadsheetml/2006/main" count="27" uniqueCount="15">
  <si>
    <t>Q1</t>
  </si>
  <si>
    <t>Q2</t>
  </si>
  <si>
    <t>Q3</t>
  </si>
  <si>
    <t>Q4</t>
  </si>
  <si>
    <t>Service</t>
  </si>
  <si>
    <t>Inpatients</t>
  </si>
  <si>
    <t>Outpatients</t>
  </si>
  <si>
    <t>ED</t>
  </si>
  <si>
    <t>Maternity</t>
  </si>
  <si>
    <t>Community</t>
  </si>
  <si>
    <t>No. responses</t>
  </si>
  <si>
    <t>Summary: Friends and Family data</t>
  </si>
  <si>
    <t>% good or very good</t>
  </si>
  <si>
    <t>% poor or very poor</t>
  </si>
  <si>
    <t>2021/22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</si>
</sst>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DD6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6" xfId="0" applyFont="1" applyFill="1" applyBorder="1"/>
    <xf numFmtId="0" fontId="2" fillId="3" borderId="6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2" fillId="6" borderId="6" xfId="0" applyFont="1" applyFill="1" applyBorder="1"/>
    <xf numFmtId="0" fontId="2" fillId="6" borderId="9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2" borderId="4" xfId="0" applyFont="1" applyFill="1" applyBorder="1"/>
    <xf numFmtId="0" fontId="2" fillId="2" borderId="9" xfId="0" applyFont="1" applyFill="1" applyBorder="1"/>
    <xf numFmtId="0" fontId="2" fillId="3" borderId="4" xfId="0" applyFont="1" applyFill="1" applyBorder="1"/>
    <xf numFmtId="0" fontId="2" fillId="3" borderId="9" xfId="0" applyFont="1" applyFill="1" applyBorder="1"/>
    <xf numFmtId="0" fontId="2" fillId="4" borderId="4" xfId="0" applyFont="1" applyFill="1" applyBorder="1"/>
    <xf numFmtId="0" fontId="2" fillId="4" borderId="9" xfId="0" applyFont="1" applyFill="1" applyBorder="1"/>
    <xf numFmtId="0" fontId="2" fillId="5" borderId="4" xfId="0" applyFont="1" applyFill="1" applyBorder="1"/>
    <xf numFmtId="0" fontId="2" fillId="5" borderId="9" xfId="0" applyFont="1" applyFill="1" applyBorder="1"/>
    <xf numFmtId="0" fontId="2" fillId="6" borderId="4" xfId="0" applyFont="1" applyFill="1" applyBorder="1"/>
    <xf numFmtId="164" fontId="2" fillId="0" borderId="10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3" fillId="0" borderId="0" xfId="0" applyFont="1"/>
    <xf numFmtId="164" fontId="3" fillId="0" borderId="22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" fontId="3" fillId="7" borderId="19" xfId="0" applyNumberFormat="1" applyFont="1" applyFill="1" applyBorder="1" applyAlignment="1">
      <alignment horizontal="center" vertical="center" wrapText="1"/>
    </xf>
    <xf numFmtId="17" fontId="3" fillId="7" borderId="20" xfId="0" applyNumberFormat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" fontId="3" fillId="7" borderId="29" xfId="0" applyNumberFormat="1" applyFont="1" applyFill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DD69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showGridLines="0" tabSelected="1" zoomScaleNormal="100" zoomScalePageLayoutView="70" workbookViewId="0">
      <selection activeCell="H23" sqref="H23"/>
    </sheetView>
  </sheetViews>
  <sheetFormatPr defaultColWidth="9.109375" defaultRowHeight="13.8" x14ac:dyDescent="0.3"/>
  <cols>
    <col min="1" max="1" width="1.33203125" style="2" customWidth="1"/>
    <col min="2" max="2" width="12.88671875" style="2" customWidth="1"/>
    <col min="3" max="3" width="20.88671875" style="2" customWidth="1"/>
    <col min="4" max="19" width="7.44140625" style="1" customWidth="1"/>
    <col min="20" max="20" width="11.44140625" style="1" bestFit="1" customWidth="1"/>
    <col min="21" max="16384" width="9.109375" style="2"/>
  </cols>
  <sheetData>
    <row r="2" spans="2:20" x14ac:dyDescent="0.3">
      <c r="B2" s="27" t="s">
        <v>11</v>
      </c>
    </row>
    <row r="3" spans="2:20" ht="14.4" thickBot="1" x14ac:dyDescent="0.35"/>
    <row r="4" spans="2:20" ht="26.25" customHeight="1" thickBot="1" x14ac:dyDescent="0.35">
      <c r="B4" s="62" t="s">
        <v>4</v>
      </c>
      <c r="C4" s="63"/>
      <c r="D4" s="31">
        <v>44287</v>
      </c>
      <c r="E4" s="31">
        <v>44317</v>
      </c>
      <c r="F4" s="31">
        <v>44348</v>
      </c>
      <c r="G4" s="32" t="s">
        <v>0</v>
      </c>
      <c r="H4" s="31">
        <v>44378</v>
      </c>
      <c r="I4" s="31">
        <v>44409</v>
      </c>
      <c r="J4" s="31">
        <v>44440</v>
      </c>
      <c r="K4" s="32" t="s">
        <v>1</v>
      </c>
      <c r="L4" s="31">
        <v>44470</v>
      </c>
      <c r="M4" s="31">
        <v>44501</v>
      </c>
      <c r="N4" s="31">
        <v>44531</v>
      </c>
      <c r="O4" s="32" t="s">
        <v>2</v>
      </c>
      <c r="P4" s="59">
        <v>44562</v>
      </c>
      <c r="Q4" s="59">
        <v>44593</v>
      </c>
      <c r="R4" s="59">
        <v>44621</v>
      </c>
      <c r="S4" s="32" t="s">
        <v>3</v>
      </c>
      <c r="T4" s="33" t="s">
        <v>14</v>
      </c>
    </row>
    <row r="5" spans="2:20" x14ac:dyDescent="0.3">
      <c r="B5" s="76" t="s">
        <v>5</v>
      </c>
      <c r="C5" s="12" t="s">
        <v>12</v>
      </c>
      <c r="D5" s="21">
        <f>25/26</f>
        <v>0.96153846153846156</v>
      </c>
      <c r="E5" s="22">
        <f>43/44</f>
        <v>0.97727272727272729</v>
      </c>
      <c r="F5" s="22">
        <v>1</v>
      </c>
      <c r="G5" s="28">
        <f>IFERROR(AVERAGE(D5:F5),"")</f>
        <v>0.97960372960372954</v>
      </c>
      <c r="H5" s="21">
        <f>60/61</f>
        <v>0.98360655737704916</v>
      </c>
      <c r="I5" s="22"/>
      <c r="J5" s="23"/>
      <c r="K5" s="28">
        <f>IFERROR(AVERAGE(H5:J5),"")</f>
        <v>0.98360655737704916</v>
      </c>
      <c r="L5" s="21"/>
      <c r="M5" s="22"/>
      <c r="N5" s="23"/>
      <c r="O5" s="28" t="str">
        <f>IFERROR(AVERAGE(L5:N5),"")</f>
        <v/>
      </c>
      <c r="P5" s="61"/>
      <c r="Q5" s="22"/>
      <c r="R5" s="23"/>
      <c r="S5" s="28" t="str">
        <f>IFERROR(AVERAGE(P5:R5),"")</f>
        <v/>
      </c>
      <c r="T5" s="48">
        <f>AVERAGE(G5,K5,O5,S5)</f>
        <v>0.98160514349038941</v>
      </c>
    </row>
    <row r="6" spans="2:20" x14ac:dyDescent="0.3">
      <c r="B6" s="77"/>
      <c r="C6" s="5" t="s">
        <v>13</v>
      </c>
      <c r="D6" s="24">
        <v>0</v>
      </c>
      <c r="E6" s="25">
        <v>0</v>
      </c>
      <c r="F6" s="25">
        <v>0</v>
      </c>
      <c r="G6" s="29">
        <f>IFERROR(AVERAGE(D6:F6),"")</f>
        <v>0</v>
      </c>
      <c r="H6" s="24">
        <f>1/61</f>
        <v>1.6393442622950821E-2</v>
      </c>
      <c r="I6" s="25"/>
      <c r="J6" s="26"/>
      <c r="K6" s="29">
        <f>IFERROR(AVERAGE(H6:J6),"")</f>
        <v>1.6393442622950821E-2</v>
      </c>
      <c r="L6" s="24"/>
      <c r="M6" s="25"/>
      <c r="N6" s="26"/>
      <c r="O6" s="29" t="str">
        <f>IFERROR(AVERAGE(L6:N6),"")</f>
        <v/>
      </c>
      <c r="P6" s="60"/>
      <c r="Q6" s="25"/>
      <c r="R6" s="26"/>
      <c r="S6" s="29" t="str">
        <f>IFERROR(AVERAGE(P6:R6),"")</f>
        <v/>
      </c>
      <c r="T6" s="49">
        <f t="shared" ref="T6" si="0">AVERAGE(G6,K6,O6,S6)</f>
        <v>8.1967213114754103E-3</v>
      </c>
    </row>
    <row r="7" spans="2:20" ht="14.4" thickBot="1" x14ac:dyDescent="0.35">
      <c r="B7" s="78"/>
      <c r="C7" s="13" t="s">
        <v>10</v>
      </c>
      <c r="D7" s="4">
        <v>26</v>
      </c>
      <c r="E7" s="3">
        <v>44</v>
      </c>
      <c r="F7" s="37">
        <v>75</v>
      </c>
      <c r="G7" s="30">
        <f>IF(SUM(D7:F7)=0,"",SUM(D7:F7))</f>
        <v>145</v>
      </c>
      <c r="H7" s="40">
        <v>61</v>
      </c>
      <c r="I7" s="39"/>
      <c r="J7" s="41"/>
      <c r="K7" s="30">
        <f>IF(SUM(H7:J7)=0,"",SUM(H7:J7))</f>
        <v>61</v>
      </c>
      <c r="L7" s="4"/>
      <c r="M7" s="3"/>
      <c r="N7" s="11"/>
      <c r="O7" s="30" t="str">
        <f>IF(SUM(L7:N7)=0,"",SUM(L7:N7))</f>
        <v/>
      </c>
      <c r="P7" s="4"/>
      <c r="Q7" s="3"/>
      <c r="R7" s="11"/>
      <c r="S7" s="30" t="str">
        <f>IF(SUM(P7:R7)=0,"",SUM(P7:R7))</f>
        <v/>
      </c>
      <c r="T7" s="50">
        <f>SUM(S7,O7,K7,G7)</f>
        <v>206</v>
      </c>
    </row>
    <row r="8" spans="2:20" x14ac:dyDescent="0.3">
      <c r="B8" s="73" t="s">
        <v>6</v>
      </c>
      <c r="C8" s="14" t="s">
        <v>12</v>
      </c>
      <c r="D8" s="21">
        <f>2021/2136</f>
        <v>0.94616104868913853</v>
      </c>
      <c r="E8" s="22">
        <f>2133/2279</f>
        <v>0.93593681439227727</v>
      </c>
      <c r="F8" s="23">
        <f>2337/2455</f>
        <v>0.9519348268839104</v>
      </c>
      <c r="G8" s="29">
        <f>IFERROR(AVERAGE(D8:F8),"")</f>
        <v>0.94467756332177544</v>
      </c>
      <c r="H8" s="42">
        <f>2442/2575</f>
        <v>0.94834951456310679</v>
      </c>
      <c r="I8" s="54"/>
      <c r="J8" s="43"/>
      <c r="K8" s="29">
        <f>IFERROR(AVERAGE(H8:J8),"")</f>
        <v>0.94834951456310679</v>
      </c>
      <c r="L8" s="21"/>
      <c r="M8" s="22"/>
      <c r="N8" s="22"/>
      <c r="O8" s="29" t="str">
        <f>IFERROR(AVERAGE(L8:N8),"")</f>
        <v/>
      </c>
      <c r="P8" s="22"/>
      <c r="Q8" s="22"/>
      <c r="R8" s="23"/>
      <c r="S8" s="29" t="str">
        <f>IFERROR(AVERAGE(P8:R8),"")</f>
        <v/>
      </c>
      <c r="T8" s="28">
        <f>AVERAGE(G8,K8,O8,S8)</f>
        <v>0.94651353894244106</v>
      </c>
    </row>
    <row r="9" spans="2:20" x14ac:dyDescent="0.3">
      <c r="B9" s="74"/>
      <c r="C9" s="6" t="s">
        <v>13</v>
      </c>
      <c r="D9" s="24">
        <f>37/2136</f>
        <v>1.7322097378277154E-2</v>
      </c>
      <c r="E9" s="25">
        <f>55/2279</f>
        <v>2.413339183852567E-2</v>
      </c>
      <c r="F9" s="26">
        <f>50/2455</f>
        <v>2.0366598778004074E-2</v>
      </c>
      <c r="G9" s="29">
        <f>IFERROR(AVERAGE(D9:F9),"")</f>
        <v>2.0607362664935635E-2</v>
      </c>
      <c r="H9" s="44">
        <f>52/2575</f>
        <v>2.0194174757281552E-2</v>
      </c>
      <c r="I9" s="55"/>
      <c r="J9" s="45"/>
      <c r="K9" s="29">
        <f>IFERROR(AVERAGE(H9:J9),"")</f>
        <v>2.0194174757281552E-2</v>
      </c>
      <c r="L9" s="24"/>
      <c r="M9" s="25"/>
      <c r="N9" s="25"/>
      <c r="O9" s="29" t="str">
        <f>IFERROR(AVERAGE(L9:N9),"")</f>
        <v/>
      </c>
      <c r="P9" s="25"/>
      <c r="Q9" s="25"/>
      <c r="R9" s="26"/>
      <c r="S9" s="29" t="str">
        <f>IFERROR(AVERAGE(P9:R9),"")</f>
        <v/>
      </c>
      <c r="T9" s="29">
        <f t="shared" ref="T9" si="1">AVERAGE(G9,K9,O9,S9)</f>
        <v>2.0400768711108595E-2</v>
      </c>
    </row>
    <row r="10" spans="2:20" ht="14.4" thickBot="1" x14ac:dyDescent="0.35">
      <c r="B10" s="75"/>
      <c r="C10" s="15" t="s">
        <v>10</v>
      </c>
      <c r="D10" s="4">
        <v>2136</v>
      </c>
      <c r="E10" s="3">
        <v>2279</v>
      </c>
      <c r="F10" s="11">
        <v>2455</v>
      </c>
      <c r="G10" s="30">
        <f>IF(SUM(D10:F10)=0,"",SUM(D10:F10))</f>
        <v>6870</v>
      </c>
      <c r="H10" s="46">
        <v>2575</v>
      </c>
      <c r="I10" s="3"/>
      <c r="J10" s="47"/>
      <c r="K10" s="30">
        <f>IF(SUM(H10:J10)=0,"",SUM(H10:J10))</f>
        <v>2575</v>
      </c>
      <c r="L10" s="4"/>
      <c r="M10" s="3"/>
      <c r="N10" s="11"/>
      <c r="O10" s="30" t="str">
        <f>IF(SUM(L10:N10)=0,"",SUM(L10:N10))</f>
        <v/>
      </c>
      <c r="P10" s="4"/>
      <c r="Q10" s="3"/>
      <c r="R10" s="11"/>
      <c r="S10" s="30" t="str">
        <f>IF(SUM(P10:R10)=0,"",SUM(P10:R10))</f>
        <v/>
      </c>
      <c r="T10" s="30">
        <f>SUM(S10,O10,K10,G10)</f>
        <v>9445</v>
      </c>
    </row>
    <row r="11" spans="2:20" x14ac:dyDescent="0.3">
      <c r="B11" s="70" t="s">
        <v>7</v>
      </c>
      <c r="C11" s="16" t="s">
        <v>12</v>
      </c>
      <c r="D11" s="21">
        <f>396/441</f>
        <v>0.89795918367346939</v>
      </c>
      <c r="E11" s="22">
        <f>396/460</f>
        <v>0.86086956521739133</v>
      </c>
      <c r="F11" s="23">
        <f>446/528</f>
        <v>0.84469696969696972</v>
      </c>
      <c r="G11" s="29">
        <f>IFERROR(AVERAGE(D11:F11),"")</f>
        <v>0.86784190619594348</v>
      </c>
      <c r="H11" s="21">
        <f>439/512</f>
        <v>0.857421875</v>
      </c>
      <c r="I11" s="22"/>
      <c r="J11" s="23"/>
      <c r="K11" s="29">
        <f>IFERROR(AVERAGE(H11:J11),"")</f>
        <v>0.857421875</v>
      </c>
      <c r="L11" s="21"/>
      <c r="M11" s="22"/>
      <c r="N11" s="22"/>
      <c r="O11" s="29" t="str">
        <f>IFERROR(AVERAGE(L11:N11),"")</f>
        <v/>
      </c>
      <c r="P11" s="21"/>
      <c r="Q11" s="22"/>
      <c r="R11" s="23"/>
      <c r="S11" s="29" t="str">
        <f>IFERROR(AVERAGE(P11:R11),"")</f>
        <v/>
      </c>
      <c r="T11" s="28">
        <f>AVERAGE(G11,K11,O11,S11)</f>
        <v>0.86263189059797174</v>
      </c>
    </row>
    <row r="12" spans="2:20" x14ac:dyDescent="0.3">
      <c r="B12" s="71"/>
      <c r="C12" s="7" t="s">
        <v>13</v>
      </c>
      <c r="D12" s="24">
        <f>15/441</f>
        <v>3.4013605442176874E-2</v>
      </c>
      <c r="E12" s="25">
        <f>24/460</f>
        <v>5.2173913043478258E-2</v>
      </c>
      <c r="F12" s="26">
        <f>36/528</f>
        <v>6.8181818181818177E-2</v>
      </c>
      <c r="G12" s="29">
        <f>IFERROR(AVERAGE(D12:F12),"")</f>
        <v>5.1456445555824439E-2</v>
      </c>
      <c r="H12" s="24">
        <f>35/512</f>
        <v>6.8359375E-2</v>
      </c>
      <c r="I12" s="25"/>
      <c r="J12" s="26"/>
      <c r="K12" s="29">
        <f>IFERROR(AVERAGE(H12:J12),"")</f>
        <v>6.8359375E-2</v>
      </c>
      <c r="L12" s="24"/>
      <c r="M12" s="25"/>
      <c r="N12" s="25"/>
      <c r="O12" s="29" t="str">
        <f>IFERROR(AVERAGE(L12:N12),"")</f>
        <v/>
      </c>
      <c r="P12" s="24"/>
      <c r="Q12" s="25"/>
      <c r="R12" s="26"/>
      <c r="S12" s="29" t="str">
        <f>IFERROR(AVERAGE(P12:R12),"")</f>
        <v/>
      </c>
      <c r="T12" s="29">
        <f t="shared" ref="T12" si="2">AVERAGE(G12,K12,O12,S12)</f>
        <v>5.9907910277912216E-2</v>
      </c>
    </row>
    <row r="13" spans="2:20" ht="14.4" thickBot="1" x14ac:dyDescent="0.35">
      <c r="B13" s="72"/>
      <c r="C13" s="17" t="s">
        <v>10</v>
      </c>
      <c r="D13" s="4">
        <v>441</v>
      </c>
      <c r="E13" s="3">
        <v>460</v>
      </c>
      <c r="F13" s="34">
        <v>528</v>
      </c>
      <c r="G13" s="30">
        <f>IF(SUM(D13:F13)=0,"",SUM(D13:F13))</f>
        <v>1429</v>
      </c>
      <c r="H13" s="4">
        <v>512</v>
      </c>
      <c r="I13" s="3"/>
      <c r="J13" s="11"/>
      <c r="K13" s="30">
        <f>IF(SUM(H13:J13)=0,"",SUM(H13:J13))</f>
        <v>512</v>
      </c>
      <c r="L13" s="4"/>
      <c r="M13" s="3"/>
      <c r="N13" s="11"/>
      <c r="O13" s="30" t="str">
        <f>IF(SUM(L13:N13)=0,"",SUM(L13:N13))</f>
        <v/>
      </c>
      <c r="P13" s="4"/>
      <c r="Q13" s="3"/>
      <c r="R13" s="11"/>
      <c r="S13" s="30" t="str">
        <f>IF(SUM(P13:R13)=0,"",SUM(P13:R13))</f>
        <v/>
      </c>
      <c r="T13" s="30">
        <f>SUM(S13,O13,K13,G13)</f>
        <v>1941</v>
      </c>
    </row>
    <row r="14" spans="2:20" x14ac:dyDescent="0.3">
      <c r="B14" s="67" t="s">
        <v>8</v>
      </c>
      <c r="C14" s="18" t="s">
        <v>12</v>
      </c>
      <c r="D14" s="21">
        <v>1</v>
      </c>
      <c r="E14" s="22">
        <v>1</v>
      </c>
      <c r="F14" s="22">
        <v>1</v>
      </c>
      <c r="G14" s="29">
        <f>IFERROR(AVERAGE(D14:F14),"")</f>
        <v>1</v>
      </c>
      <c r="H14" s="21">
        <v>1</v>
      </c>
      <c r="I14" s="22"/>
      <c r="J14" s="23"/>
      <c r="K14" s="29">
        <f>IFERROR(AVERAGE(H14:J14),"")</f>
        <v>1</v>
      </c>
      <c r="L14" s="21"/>
      <c r="M14" s="22"/>
      <c r="N14" s="23"/>
      <c r="O14" s="29" t="str">
        <f>IFERROR(AVERAGE(L14:N14),"")</f>
        <v/>
      </c>
      <c r="P14" s="21"/>
      <c r="Q14" s="22"/>
      <c r="R14" s="23"/>
      <c r="S14" s="29" t="str">
        <f>IFERROR(AVERAGE(P14:R14),"")</f>
        <v/>
      </c>
      <c r="T14" s="28">
        <f>AVERAGE(G14,K14,O14,S14)</f>
        <v>1</v>
      </c>
    </row>
    <row r="15" spans="2:20" x14ac:dyDescent="0.3">
      <c r="B15" s="68"/>
      <c r="C15" s="8" t="s">
        <v>13</v>
      </c>
      <c r="D15" s="24">
        <v>0</v>
      </c>
      <c r="E15" s="25">
        <v>0</v>
      </c>
      <c r="F15" s="25">
        <v>0</v>
      </c>
      <c r="G15" s="29">
        <f>IFERROR(AVERAGE(D15:F15),"")</f>
        <v>0</v>
      </c>
      <c r="H15" s="24">
        <v>0</v>
      </c>
      <c r="I15" s="25"/>
      <c r="J15" s="26"/>
      <c r="K15" s="29">
        <f>IFERROR(AVERAGE(H15:J15),"")</f>
        <v>0</v>
      </c>
      <c r="L15" s="24"/>
      <c r="M15" s="25"/>
      <c r="N15" s="26"/>
      <c r="O15" s="29" t="str">
        <f>IFERROR(AVERAGE(L15:N15),"")</f>
        <v/>
      </c>
      <c r="P15" s="24"/>
      <c r="Q15" s="25"/>
      <c r="R15" s="26"/>
      <c r="S15" s="29" t="str">
        <f>IFERROR(AVERAGE(P15:R15),"")</f>
        <v/>
      </c>
      <c r="T15" s="29">
        <f>AVERAGE(G15,K15,O15,S15)</f>
        <v>0</v>
      </c>
    </row>
    <row r="16" spans="2:20" ht="12.75" customHeight="1" thickBot="1" x14ac:dyDescent="0.35">
      <c r="B16" s="69"/>
      <c r="C16" s="19" t="s">
        <v>10</v>
      </c>
      <c r="D16" s="4">
        <v>144</v>
      </c>
      <c r="E16" s="3">
        <v>63</v>
      </c>
      <c r="F16" s="38">
        <v>70</v>
      </c>
      <c r="G16" s="30">
        <f>IF(SUM(D16:F16)=0,"",SUM(D16:F16))</f>
        <v>277</v>
      </c>
      <c r="H16" s="4">
        <v>93</v>
      </c>
      <c r="I16" s="3"/>
      <c r="J16" s="11"/>
      <c r="K16" s="30">
        <f>IF(SUM(H16:J16)=0,"",SUM(H16:J16))</f>
        <v>93</v>
      </c>
      <c r="L16" s="4"/>
      <c r="M16" s="3"/>
      <c r="N16" s="11"/>
      <c r="O16" s="30" t="str">
        <f>IF(SUM(L16:N16)=0,"",SUM(L16:N16))</f>
        <v/>
      </c>
      <c r="P16" s="4"/>
      <c r="Q16" s="3"/>
      <c r="R16" s="11"/>
      <c r="S16" s="30" t="str">
        <f>IF(SUM(P16:R16)=0,"",SUM(P16:R16))</f>
        <v/>
      </c>
      <c r="T16" s="30">
        <f>SUM(S16,O16,K16,G16)</f>
        <v>370</v>
      </c>
    </row>
    <row r="17" spans="2:20" x14ac:dyDescent="0.3">
      <c r="B17" s="64" t="s">
        <v>9</v>
      </c>
      <c r="C17" s="20" t="s">
        <v>12</v>
      </c>
      <c r="D17" s="21">
        <v>0.94736842105263153</v>
      </c>
      <c r="E17" s="22">
        <f>64/67</f>
        <v>0.95522388059701491</v>
      </c>
      <c r="F17" s="23">
        <f>83/86</f>
        <v>0.96511627906976749</v>
      </c>
      <c r="G17" s="29">
        <f>IFERROR(AVERAGE(D17:F17),"")</f>
        <v>0.95590286023980464</v>
      </c>
      <c r="H17" s="21">
        <f>74/77</f>
        <v>0.96103896103896103</v>
      </c>
      <c r="I17" s="22"/>
      <c r="J17" s="23"/>
      <c r="K17" s="29">
        <f>IFERROR(AVERAGE(H17:J17),"")</f>
        <v>0.96103896103896103</v>
      </c>
      <c r="L17" s="21"/>
      <c r="M17" s="22"/>
      <c r="N17" s="23"/>
      <c r="O17" s="29" t="str">
        <f>IFERROR(AVERAGE(L17:N17),"")</f>
        <v/>
      </c>
      <c r="P17" s="21"/>
      <c r="Q17" s="22"/>
      <c r="R17" s="23"/>
      <c r="S17" s="29" t="str">
        <f>IFERROR(AVERAGE(P17:R17),"")</f>
        <v/>
      </c>
      <c r="T17" s="28">
        <f>AVERAGE(G17,K17,O17,S17)</f>
        <v>0.95847091063938283</v>
      </c>
    </row>
    <row r="18" spans="2:20" x14ac:dyDescent="0.3">
      <c r="B18" s="65"/>
      <c r="C18" s="9" t="s">
        <v>13</v>
      </c>
      <c r="D18" s="24">
        <v>1.7543859649122806E-2</v>
      </c>
      <c r="E18" s="25">
        <f>1/67</f>
        <v>1.4925373134328358E-2</v>
      </c>
      <c r="F18" s="26">
        <f>2/86</f>
        <v>2.3255813953488372E-2</v>
      </c>
      <c r="G18" s="29">
        <f>IFERROR(AVERAGE(D18:F18),"")</f>
        <v>1.8575015578979847E-2</v>
      </c>
      <c r="H18" s="24">
        <f>1/77</f>
        <v>1.2987012987012988E-2</v>
      </c>
      <c r="I18" s="24"/>
      <c r="J18" s="26"/>
      <c r="K18" s="29">
        <f>IFERROR(AVERAGE(H18:J18),"")</f>
        <v>1.2987012987012988E-2</v>
      </c>
      <c r="L18" s="24"/>
      <c r="M18" s="25"/>
      <c r="N18" s="26"/>
      <c r="O18" s="29" t="str">
        <f>IFERROR(AVERAGE(L18:N18),"")</f>
        <v/>
      </c>
      <c r="P18" s="24"/>
      <c r="Q18" s="25"/>
      <c r="R18" s="26"/>
      <c r="S18" s="29" t="str">
        <f>IFERROR(AVERAGE(P18:R18),"")</f>
        <v/>
      </c>
      <c r="T18" s="29">
        <f t="shared" ref="T18" si="3">AVERAGE(G18,K18,O18,S18)</f>
        <v>1.5781014282996417E-2</v>
      </c>
    </row>
    <row r="19" spans="2:20" ht="14.4" thickBot="1" x14ac:dyDescent="0.35">
      <c r="B19" s="66"/>
      <c r="C19" s="10" t="s">
        <v>10</v>
      </c>
      <c r="D19" s="4">
        <v>57</v>
      </c>
      <c r="E19" s="3">
        <v>67</v>
      </c>
      <c r="F19" s="11">
        <v>86</v>
      </c>
      <c r="G19" s="30">
        <f>IF(SUM(D19:F19)=0,"",SUM(D19:F19))</f>
        <v>210</v>
      </c>
      <c r="H19" s="4">
        <v>77</v>
      </c>
      <c r="I19" s="3"/>
      <c r="J19" s="11"/>
      <c r="K19" s="30">
        <f>IF(SUM(H19:J19)=0,"",SUM(H19:J19))</f>
        <v>77</v>
      </c>
      <c r="L19" s="4"/>
      <c r="M19" s="3"/>
      <c r="N19" s="11"/>
      <c r="O19" s="30" t="str">
        <f>IF(SUM(L19:N19)=0,"",SUM(L19:N19))</f>
        <v/>
      </c>
      <c r="P19" s="4"/>
      <c r="Q19" s="3"/>
      <c r="R19" s="11"/>
      <c r="S19" s="30" t="str">
        <f>IF(SUM(P19:R19)=0,"",SUM(P19:R19))</f>
        <v/>
      </c>
      <c r="T19" s="30">
        <f>SUM(S19,O19,K19,G19)</f>
        <v>287</v>
      </c>
    </row>
    <row r="20" spans="2:20" x14ac:dyDescent="0.3">
      <c r="D20" s="53"/>
    </row>
    <row r="21" spans="2:20" x14ac:dyDescent="0.3">
      <c r="E21" s="58"/>
      <c r="L21" s="56"/>
      <c r="M21" s="56"/>
      <c r="R21" s="53"/>
      <c r="S21" s="58"/>
    </row>
    <row r="22" spans="2:20" x14ac:dyDescent="0.3">
      <c r="G22" s="36"/>
      <c r="L22" s="57"/>
      <c r="M22" s="56"/>
      <c r="P22" s="53"/>
    </row>
    <row r="23" spans="2:20" x14ac:dyDescent="0.3">
      <c r="D23" s="35"/>
      <c r="E23" s="51"/>
      <c r="F23" s="52"/>
      <c r="J23" s="53"/>
    </row>
    <row r="24" spans="2:20" x14ac:dyDescent="0.3">
      <c r="N24" s="53"/>
    </row>
  </sheetData>
  <mergeCells count="6">
    <mergeCell ref="B4:C4"/>
    <mergeCell ref="B17:B19"/>
    <mergeCell ref="B14:B16"/>
    <mergeCell ref="B11:B13"/>
    <mergeCell ref="B8:B10"/>
    <mergeCell ref="B5:B7"/>
  </mergeCells>
  <pageMargins left="0.7" right="0.7" top="0.75" bottom="0.75" header="0.3" footer="0.3"/>
  <pageSetup paperSize="9" scale="77" orientation="landscape" r:id="rId1"/>
  <headerFooter>
    <oddHeader>&amp;L&amp;G&amp;R&amp;G</oddHeader>
    <oddFooter>&amp;C&amp;9&amp;P</oddFooter>
  </headerFooter>
  <ignoredErrors>
    <ignoredError sqref="T7:T9 T16:T18 T10:T12 T13 T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Harrogate and District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Shephard Samuel (RCD)</dc:creator>
  <cp:lastModifiedBy>Bethany Vickers</cp:lastModifiedBy>
  <cp:lastPrinted>2021-05-24T15:31:46Z</cp:lastPrinted>
  <dcterms:created xsi:type="dcterms:W3CDTF">2016-06-07T10:38:36Z</dcterms:created>
  <dcterms:modified xsi:type="dcterms:W3CDTF">2021-08-23T12:13:18Z</dcterms:modified>
</cp:coreProperties>
</file>